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ОМ 21\"/>
    </mc:Choice>
  </mc:AlternateContent>
  <bookViews>
    <workbookView xWindow="0" yWindow="60" windowWidth="24240" windowHeight="12270" tabRatio="722"/>
  </bookViews>
  <sheets>
    <sheet name="Смета факт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8" i="13" l="1"/>
  <c r="F103" i="13"/>
  <c r="F77" i="13"/>
  <c r="F91" i="13"/>
  <c r="F88" i="13"/>
  <c r="F89" i="13"/>
  <c r="F87" i="13"/>
  <c r="F86" i="13"/>
  <c r="F82" i="13"/>
  <c r="F76" i="13"/>
  <c r="F73" i="13"/>
  <c r="F102" i="13"/>
  <c r="F105" i="13"/>
  <c r="F101" i="13"/>
  <c r="F100" i="13"/>
  <c r="F99" i="13"/>
  <c r="F94" i="13"/>
  <c r="F90" i="13"/>
  <c r="F79" i="13"/>
  <c r="F75" i="13"/>
  <c r="F69" i="13"/>
  <c r="F68" i="13"/>
  <c r="F67" i="13"/>
  <c r="F66" i="13"/>
  <c r="D65" i="13"/>
  <c r="F65" i="13" s="1"/>
  <c r="F64" i="13"/>
  <c r="F63" i="13"/>
  <c r="F61" i="13"/>
  <c r="F60" i="13"/>
  <c r="F59" i="13"/>
  <c r="F58" i="13"/>
  <c r="F57" i="13"/>
  <c r="F56" i="13"/>
  <c r="F55" i="13"/>
  <c r="D54" i="13"/>
  <c r="F54" i="13" s="1"/>
  <c r="D53" i="13"/>
  <c r="F53" i="13" s="1"/>
  <c r="F52" i="13"/>
  <c r="F96" i="13" l="1"/>
  <c r="F83" i="13"/>
  <c r="F70" i="13"/>
  <c r="F106" i="13"/>
  <c r="F42" i="13"/>
  <c r="F41" i="13"/>
  <c r="F40" i="13"/>
  <c r="F39" i="13"/>
  <c r="F38" i="13"/>
  <c r="F37" i="13"/>
  <c r="F33" i="13"/>
  <c r="F32" i="13"/>
  <c r="F31" i="13"/>
  <c r="F30" i="13"/>
  <c r="F28" i="13"/>
  <c r="F27" i="13"/>
  <c r="F26" i="13"/>
  <c r="F24" i="13"/>
  <c r="F20" i="13"/>
  <c r="F18" i="13"/>
  <c r="F17" i="13"/>
  <c r="F16" i="13"/>
  <c r="F15" i="13"/>
  <c r="F14" i="13"/>
  <c r="F10" i="13"/>
  <c r="F9" i="13"/>
  <c r="F8" i="13"/>
  <c r="F7" i="13"/>
  <c r="F6" i="13"/>
  <c r="F5" i="13"/>
  <c r="F108" i="13" l="1"/>
  <c r="F11" i="13"/>
  <c r="F45" i="13"/>
  <c r="F34" i="13"/>
  <c r="F21" i="13"/>
  <c r="F47" i="13" l="1"/>
  <c r="F110" i="13" s="1"/>
  <c r="F112" i="13" s="1"/>
</calcChain>
</file>

<file path=xl/sharedStrings.xml><?xml version="1.0" encoding="utf-8"?>
<sst xmlns="http://schemas.openxmlformats.org/spreadsheetml/2006/main" count="198" uniqueCount="111">
  <si>
    <t>Крыша</t>
  </si>
  <si>
    <t>Стены</t>
  </si>
  <si>
    <t>Окна</t>
  </si>
  <si>
    <t>цена</t>
  </si>
  <si>
    <t>сумма</t>
  </si>
  <si>
    <t>насос</t>
  </si>
  <si>
    <t>к-во</t>
  </si>
  <si>
    <t>м куб</t>
  </si>
  <si>
    <t>м пог</t>
  </si>
  <si>
    <t>разметка</t>
  </si>
  <si>
    <t>усл</t>
  </si>
  <si>
    <t>копка ленты после техники</t>
  </si>
  <si>
    <t>м кв</t>
  </si>
  <si>
    <t>разгрузка ГБ</t>
  </si>
  <si>
    <t>разгрузка арматуры</t>
  </si>
  <si>
    <t>Фундамент</t>
  </si>
  <si>
    <t>кладка ГБ фронтон</t>
  </si>
  <si>
    <t>Трактор</t>
  </si>
  <si>
    <t>т</t>
  </si>
  <si>
    <t>2 часа</t>
  </si>
  <si>
    <t>бытовка</t>
  </si>
  <si>
    <t>скважина</t>
  </si>
  <si>
    <t>проволока 3 мм</t>
  </si>
  <si>
    <t>проволока 1.2 мм</t>
  </si>
  <si>
    <t>армат 12 мм,</t>
  </si>
  <si>
    <t>армат 10 мм</t>
  </si>
  <si>
    <t xml:space="preserve"> армат 8 мм</t>
  </si>
  <si>
    <t>армат 6 мм</t>
  </si>
  <si>
    <t>шт</t>
  </si>
  <si>
    <t>труба 32 мм скважина</t>
  </si>
  <si>
    <t>заливка чернового пола</t>
  </si>
  <si>
    <t>рубероид</t>
  </si>
  <si>
    <t>перемычки</t>
  </si>
  <si>
    <t>РАБОТЫ</t>
  </si>
  <si>
    <t>м</t>
  </si>
  <si>
    <t>копка траншей</t>
  </si>
  <si>
    <t>Трубы канализация</t>
  </si>
  <si>
    <t>Аренда трамбовки</t>
  </si>
  <si>
    <t>сумма Материалы коробка</t>
  </si>
  <si>
    <t>пленка лента скотч</t>
  </si>
  <si>
    <t>ГБ</t>
  </si>
  <si>
    <t>бетононасос</t>
  </si>
  <si>
    <t>цемент</t>
  </si>
  <si>
    <t>кг</t>
  </si>
  <si>
    <t>брус стропила</t>
  </si>
  <si>
    <t>брус обрешетка</t>
  </si>
  <si>
    <t>гидроизоляция мембрана</t>
  </si>
  <si>
    <t>шпильки</t>
  </si>
  <si>
    <t>ЭППС армопояс 100 мм</t>
  </si>
  <si>
    <t>ЭППС цоколь 50 мм</t>
  </si>
  <si>
    <t>кладка ГБ стены</t>
  </si>
  <si>
    <t>л</t>
  </si>
  <si>
    <t>шурупы, сетки, защита конька</t>
  </si>
  <si>
    <t>бетономешалка доставка</t>
  </si>
  <si>
    <t>Разное</t>
  </si>
  <si>
    <t>монтаж канализации</t>
  </si>
  <si>
    <t>укладка сетки</t>
  </si>
  <si>
    <t>укладка закладных труб</t>
  </si>
  <si>
    <t>обработка антисептиком</t>
  </si>
  <si>
    <t>монтаж балок перекрытия</t>
  </si>
  <si>
    <t>монтаж лесов</t>
  </si>
  <si>
    <t>монтаж стропил</t>
  </si>
  <si>
    <t>монтаж деревянного каркаса</t>
  </si>
  <si>
    <t>укладка рубероида под мауэрлат</t>
  </si>
  <si>
    <t>армирование ГБ  фронтонов</t>
  </si>
  <si>
    <t>подача блока на фронтоны</t>
  </si>
  <si>
    <t>укладка рубероида на цоколь</t>
  </si>
  <si>
    <t>монтаж перемычек</t>
  </si>
  <si>
    <t>армирование ГБ стены</t>
  </si>
  <si>
    <t>монтаж закладных</t>
  </si>
  <si>
    <t>засыпка трамбовка</t>
  </si>
  <si>
    <t>монтаж ЭППС в опалубку</t>
  </si>
  <si>
    <t xml:space="preserve">Сумма </t>
  </si>
  <si>
    <t>Пол по грунту</t>
  </si>
  <si>
    <t>укладка пленки под плиту</t>
  </si>
  <si>
    <t>час</t>
  </si>
  <si>
    <t>Песок овражн.</t>
  </si>
  <si>
    <t>Материалы Услуги</t>
  </si>
  <si>
    <t>доска для опалубки</t>
  </si>
  <si>
    <t>Фундамент + Пол по грунту</t>
  </si>
  <si>
    <t>Сумма Работы, грн</t>
  </si>
  <si>
    <t>бетон В2.5 П3</t>
  </si>
  <si>
    <t>сетка 100х100х3</t>
  </si>
  <si>
    <t>ед зм</t>
  </si>
  <si>
    <t>клей для ГБ, 20 кг уп</t>
  </si>
  <si>
    <t>уп</t>
  </si>
  <si>
    <t>труба ПЭ вода, закладные</t>
  </si>
  <si>
    <t>цена грн.</t>
  </si>
  <si>
    <t>сумма работы фундамент</t>
  </si>
  <si>
    <t>сумма работы стены</t>
  </si>
  <si>
    <t>сумма работы крыша</t>
  </si>
  <si>
    <t>Сумма работы пол</t>
  </si>
  <si>
    <t>доставка арматуры</t>
  </si>
  <si>
    <t>бетон В2.0 П3</t>
  </si>
  <si>
    <t>бетон В2.0 П4</t>
  </si>
  <si>
    <t>антисептик концентр 1:19</t>
  </si>
  <si>
    <t>скобы, гвозди, уголки</t>
  </si>
  <si>
    <t>Доставка ГБ</t>
  </si>
  <si>
    <t>монтаж опалубки/заливка фундамента</t>
  </si>
  <si>
    <t>монтаж опалубки, заливка армопояса</t>
  </si>
  <si>
    <t>СУММА Работы Материалы, грн</t>
  </si>
  <si>
    <t>СУММА Работы Материалы, дол</t>
  </si>
  <si>
    <t>профнастил 0.5 мат Арселор Польша</t>
  </si>
  <si>
    <t>Доставка профнастил</t>
  </si>
  <si>
    <t>усл.</t>
  </si>
  <si>
    <t>Планки, капельник конек</t>
  </si>
  <si>
    <t>компл.</t>
  </si>
  <si>
    <t>кабель инструменты материалы</t>
  </si>
  <si>
    <t>Ближайшие расходы</t>
  </si>
  <si>
    <t>Кольца, щебень для септика</t>
  </si>
  <si>
    <t>Дверь входная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</si>
</sst>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2" fontId="1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4" borderId="0" xfId="0" applyFont="1" applyFill="1"/>
    <xf numFmtId="0" fontId="1" fillId="4" borderId="0" xfId="0" applyFont="1" applyFill="1"/>
    <xf numFmtId="0" fontId="0" fillId="0" borderId="1" xfId="0" applyFill="1" applyBorder="1"/>
    <xf numFmtId="2" fontId="0" fillId="0" borderId="1" xfId="0" applyNumberFormat="1" applyBorder="1" applyAlignment="1">
      <alignment horizontal="center"/>
    </xf>
    <xf numFmtId="0" fontId="0" fillId="0" borderId="11" xfId="0" applyBorder="1"/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3" borderId="1" xfId="0" applyFont="1" applyFill="1" applyBorder="1"/>
    <xf numFmtId="2" fontId="1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0" xfId="0" applyFont="1" applyFill="1" applyBorder="1"/>
    <xf numFmtId="2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14" xfId="0" applyBorder="1"/>
    <xf numFmtId="0" fontId="4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Border="1"/>
    <xf numFmtId="0" fontId="0" fillId="3" borderId="16" xfId="0" applyFill="1" applyBorder="1"/>
    <xf numFmtId="0" fontId="0" fillId="3" borderId="5" xfId="0" applyFill="1" applyBorder="1"/>
    <xf numFmtId="0" fontId="0" fillId="3" borderId="7" xfId="0" applyFill="1" applyBorder="1"/>
    <xf numFmtId="2" fontId="0" fillId="3" borderId="8" xfId="0" applyNumberForma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0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left"/>
    </xf>
    <xf numFmtId="2" fontId="0" fillId="3" borderId="0" xfId="0" applyNumberFormat="1" applyFill="1" applyAlignment="1">
      <alignment horizontal="center"/>
    </xf>
    <xf numFmtId="0" fontId="0" fillId="0" borderId="10" xfId="0" applyBorder="1"/>
    <xf numFmtId="0" fontId="0" fillId="3" borderId="10" xfId="0" applyFill="1" applyBorder="1"/>
    <xf numFmtId="0" fontId="3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7" xfId="0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17" xfId="0" applyFont="1" applyFill="1" applyBorder="1"/>
    <xf numFmtId="0" fontId="3" fillId="0" borderId="15" xfId="0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3" borderId="5" xfId="0" applyFont="1" applyFill="1" applyBorder="1"/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5" borderId="0" xfId="0" applyFont="1" applyFill="1"/>
    <xf numFmtId="2" fontId="1" fillId="5" borderId="0" xfId="0" applyNumberFormat="1" applyFont="1" applyFill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zoomScaleNormal="100" workbookViewId="0">
      <selection activeCell="G117" sqref="G117"/>
    </sheetView>
  </sheetViews>
  <sheetFormatPr defaultRowHeight="15" x14ac:dyDescent="0.25"/>
  <cols>
    <col min="1" max="1" width="11.7109375" customWidth="1"/>
    <col min="2" max="2" width="38" customWidth="1"/>
    <col min="3" max="3" width="13" style="2" customWidth="1"/>
    <col min="4" max="4" width="9" style="1" customWidth="1"/>
    <col min="5" max="5" width="14.140625" style="1" customWidth="1"/>
    <col min="6" max="6" width="13.140625" customWidth="1"/>
  </cols>
  <sheetData>
    <row r="1" spans="1:6" s="11" customFormat="1" x14ac:dyDescent="0.25">
      <c r="B1" s="30"/>
      <c r="C1" s="31"/>
      <c r="D1" s="32"/>
      <c r="E1" s="33"/>
    </row>
    <row r="3" spans="1:6" x14ac:dyDescent="0.25">
      <c r="A3" s="5"/>
      <c r="B3" s="14" t="s">
        <v>33</v>
      </c>
      <c r="C3" s="3"/>
      <c r="D3" s="4"/>
      <c r="E3" s="16"/>
      <c r="F3" s="16"/>
    </row>
    <row r="4" spans="1:6" s="11" customFormat="1" x14ac:dyDescent="0.25">
      <c r="B4" s="17" t="s">
        <v>15</v>
      </c>
      <c r="C4" s="25" t="s">
        <v>83</v>
      </c>
      <c r="D4" s="9" t="s">
        <v>6</v>
      </c>
      <c r="E4" s="24" t="s">
        <v>87</v>
      </c>
      <c r="F4" s="24" t="s">
        <v>72</v>
      </c>
    </row>
    <row r="5" spans="1:6" x14ac:dyDescent="0.25">
      <c r="B5" s="29" t="s">
        <v>9</v>
      </c>
      <c r="C5" s="22" t="s">
        <v>10</v>
      </c>
      <c r="D5" s="23">
        <v>1</v>
      </c>
      <c r="E5" s="23">
        <v>2500</v>
      </c>
      <c r="F5" s="23">
        <f>E5*D5</f>
        <v>2500</v>
      </c>
    </row>
    <row r="6" spans="1:6" x14ac:dyDescent="0.25">
      <c r="B6" s="29" t="s">
        <v>11</v>
      </c>
      <c r="C6" s="22" t="s">
        <v>7</v>
      </c>
      <c r="D6" s="23">
        <v>14</v>
      </c>
      <c r="E6" s="23">
        <v>150</v>
      </c>
      <c r="F6" s="23">
        <f>E6*D6</f>
        <v>2100</v>
      </c>
    </row>
    <row r="7" spans="1:6" x14ac:dyDescent="0.25">
      <c r="B7" s="29" t="s">
        <v>98</v>
      </c>
      <c r="C7" s="22" t="s">
        <v>7</v>
      </c>
      <c r="D7" s="23">
        <v>39</v>
      </c>
      <c r="E7" s="23">
        <v>1100</v>
      </c>
      <c r="F7" s="23">
        <f>E7*D7</f>
        <v>42900</v>
      </c>
    </row>
    <row r="8" spans="1:6" x14ac:dyDescent="0.25">
      <c r="B8" s="29" t="s">
        <v>69</v>
      </c>
      <c r="C8" s="22" t="s">
        <v>28</v>
      </c>
      <c r="D8" s="47">
        <v>5</v>
      </c>
      <c r="E8" s="23">
        <v>250</v>
      </c>
      <c r="F8" s="23">
        <f>E8*D8</f>
        <v>1250</v>
      </c>
    </row>
    <row r="9" spans="1:6" x14ac:dyDescent="0.25">
      <c r="B9" s="29" t="s">
        <v>71</v>
      </c>
      <c r="C9" s="22" t="s">
        <v>8</v>
      </c>
      <c r="D9" s="23">
        <v>52</v>
      </c>
      <c r="E9" s="23">
        <v>30</v>
      </c>
      <c r="F9" s="23">
        <f>E9*D9</f>
        <v>1560</v>
      </c>
    </row>
    <row r="10" spans="1:6" x14ac:dyDescent="0.25">
      <c r="B10" s="29" t="s">
        <v>14</v>
      </c>
      <c r="C10" s="22" t="s">
        <v>10</v>
      </c>
      <c r="D10" s="23">
        <v>1</v>
      </c>
      <c r="E10" s="23">
        <v>1200</v>
      </c>
      <c r="F10" s="23">
        <f>E10*D10</f>
        <v>1200</v>
      </c>
    </row>
    <row r="11" spans="1:6" x14ac:dyDescent="0.25">
      <c r="B11" s="27" t="s">
        <v>88</v>
      </c>
      <c r="C11" s="22"/>
      <c r="D11" s="23"/>
      <c r="E11" s="23"/>
      <c r="F11" s="24">
        <f>SUM(F5:F10)</f>
        <v>51510</v>
      </c>
    </row>
    <row r="12" spans="1:6" x14ac:dyDescent="0.25">
      <c r="B12" s="11"/>
      <c r="C12" s="49"/>
      <c r="D12" s="33"/>
      <c r="E12" s="33"/>
      <c r="F12" s="11"/>
    </row>
    <row r="13" spans="1:6" x14ac:dyDescent="0.25">
      <c r="B13" s="18" t="s">
        <v>1</v>
      </c>
      <c r="C13" s="25" t="s">
        <v>83</v>
      </c>
      <c r="D13" s="9" t="s">
        <v>6</v>
      </c>
      <c r="E13" s="24" t="s">
        <v>87</v>
      </c>
      <c r="F13" s="24" t="s">
        <v>72</v>
      </c>
    </row>
    <row r="14" spans="1:6" x14ac:dyDescent="0.25">
      <c r="B14" s="48" t="s">
        <v>66</v>
      </c>
      <c r="C14" s="22" t="s">
        <v>8</v>
      </c>
      <c r="D14" s="23">
        <v>74.400000000000006</v>
      </c>
      <c r="E14" s="23">
        <v>20</v>
      </c>
      <c r="F14" s="36">
        <f>E14*D14</f>
        <v>1488</v>
      </c>
    </row>
    <row r="15" spans="1:6" x14ac:dyDescent="0.25">
      <c r="B15" s="29" t="s">
        <v>50</v>
      </c>
      <c r="C15" s="22" t="s">
        <v>7</v>
      </c>
      <c r="D15" s="23">
        <v>64</v>
      </c>
      <c r="E15" s="23">
        <v>650</v>
      </c>
      <c r="F15" s="36">
        <f>E15*D15</f>
        <v>41600</v>
      </c>
    </row>
    <row r="16" spans="1:6" x14ac:dyDescent="0.25">
      <c r="B16" s="29" t="s">
        <v>99</v>
      </c>
      <c r="C16" s="22" t="s">
        <v>8</v>
      </c>
      <c r="D16" s="23">
        <v>74.400000000000006</v>
      </c>
      <c r="E16" s="47">
        <v>280</v>
      </c>
      <c r="F16" s="47">
        <f>E16*D16</f>
        <v>20832</v>
      </c>
    </row>
    <row r="17" spans="2:6" x14ac:dyDescent="0.25">
      <c r="B17" s="29" t="s">
        <v>67</v>
      </c>
      <c r="C17" s="22" t="s">
        <v>8</v>
      </c>
      <c r="D17" s="23">
        <v>17.399999999999999</v>
      </c>
      <c r="E17" s="47">
        <v>200</v>
      </c>
      <c r="F17" s="47">
        <f>E17*D17</f>
        <v>3479.9999999999995</v>
      </c>
    </row>
    <row r="18" spans="2:6" x14ac:dyDescent="0.25">
      <c r="B18" s="29" t="s">
        <v>68</v>
      </c>
      <c r="C18" s="22" t="s">
        <v>8</v>
      </c>
      <c r="D18" s="23">
        <v>265</v>
      </c>
      <c r="E18" s="23">
        <v>20</v>
      </c>
      <c r="F18" s="36">
        <f>E18*D18</f>
        <v>5300</v>
      </c>
    </row>
    <row r="19" spans="2:6" x14ac:dyDescent="0.25">
      <c r="B19" s="29" t="s">
        <v>13</v>
      </c>
      <c r="C19" s="22" t="s">
        <v>10</v>
      </c>
      <c r="D19" s="23">
        <v>1</v>
      </c>
      <c r="E19" s="35"/>
      <c r="F19" s="36">
        <v>1200</v>
      </c>
    </row>
    <row r="20" spans="2:6" x14ac:dyDescent="0.25">
      <c r="B20" s="29" t="s">
        <v>60</v>
      </c>
      <c r="C20" s="22" t="s">
        <v>8</v>
      </c>
      <c r="D20" s="23">
        <v>70</v>
      </c>
      <c r="E20" s="47">
        <v>30</v>
      </c>
      <c r="F20" s="36">
        <f>E20*D20</f>
        <v>2100</v>
      </c>
    </row>
    <row r="21" spans="2:6" x14ac:dyDescent="0.25">
      <c r="B21" s="27" t="s">
        <v>89</v>
      </c>
      <c r="C21" s="22"/>
      <c r="D21" s="23"/>
      <c r="E21" s="23"/>
      <c r="F21" s="24">
        <f>SUM(F14:F20)</f>
        <v>76000</v>
      </c>
    </row>
    <row r="23" spans="2:6" x14ac:dyDescent="0.25">
      <c r="B23" s="18" t="s">
        <v>0</v>
      </c>
      <c r="C23" s="25" t="s">
        <v>83</v>
      </c>
      <c r="D23" s="9" t="s">
        <v>6</v>
      </c>
      <c r="E23" s="24" t="s">
        <v>87</v>
      </c>
      <c r="F23" s="24" t="s">
        <v>72</v>
      </c>
    </row>
    <row r="24" spans="2:6" x14ac:dyDescent="0.25">
      <c r="B24" s="50" t="s">
        <v>61</v>
      </c>
      <c r="C24" s="20" t="s">
        <v>12</v>
      </c>
      <c r="D24" s="8">
        <v>230</v>
      </c>
      <c r="E24" s="8">
        <v>450</v>
      </c>
      <c r="F24" s="8">
        <f>E24*D24</f>
        <v>103500</v>
      </c>
    </row>
    <row r="25" spans="2:6" x14ac:dyDescent="0.25">
      <c r="B25" s="50" t="s">
        <v>63</v>
      </c>
      <c r="C25" s="20" t="s">
        <v>34</v>
      </c>
      <c r="D25" s="8">
        <v>46.1</v>
      </c>
      <c r="E25" s="8">
        <v>20</v>
      </c>
      <c r="F25" s="8">
        <v>922</v>
      </c>
    </row>
    <row r="26" spans="2:6" x14ac:dyDescent="0.25">
      <c r="B26" s="50" t="s">
        <v>32</v>
      </c>
      <c r="C26" s="20" t="s">
        <v>34</v>
      </c>
      <c r="D26" s="8">
        <v>4.3</v>
      </c>
      <c r="E26" s="8">
        <v>200</v>
      </c>
      <c r="F26" s="8">
        <f>E26*D26</f>
        <v>860</v>
      </c>
    </row>
    <row r="27" spans="2:6" x14ac:dyDescent="0.25">
      <c r="B27" s="51" t="s">
        <v>16</v>
      </c>
      <c r="C27" s="22" t="s">
        <v>7</v>
      </c>
      <c r="D27" s="23">
        <v>9.6</v>
      </c>
      <c r="E27" s="23">
        <v>750</v>
      </c>
      <c r="F27" s="8">
        <f>E27*D27</f>
        <v>7200</v>
      </c>
    </row>
    <row r="28" spans="2:6" x14ac:dyDescent="0.25">
      <c r="B28" s="50" t="s">
        <v>64</v>
      </c>
      <c r="C28" s="20" t="s">
        <v>34</v>
      </c>
      <c r="D28" s="8">
        <v>5</v>
      </c>
      <c r="E28" s="8">
        <v>20</v>
      </c>
      <c r="F28" s="8">
        <f>E28*D28</f>
        <v>100</v>
      </c>
    </row>
    <row r="29" spans="2:6" x14ac:dyDescent="0.25">
      <c r="B29" s="50" t="s">
        <v>65</v>
      </c>
      <c r="C29" s="22" t="s">
        <v>10</v>
      </c>
      <c r="D29" s="23">
        <v>1</v>
      </c>
      <c r="E29" s="8"/>
      <c r="F29" s="8">
        <v>300</v>
      </c>
    </row>
    <row r="30" spans="2:6" x14ac:dyDescent="0.25">
      <c r="B30" s="50" t="s">
        <v>58</v>
      </c>
      <c r="C30" s="20" t="s">
        <v>7</v>
      </c>
      <c r="D30" s="12">
        <v>8</v>
      </c>
      <c r="E30" s="37">
        <v>350</v>
      </c>
      <c r="F30" s="8">
        <f>E30*D30</f>
        <v>2800</v>
      </c>
    </row>
    <row r="31" spans="2:6" x14ac:dyDescent="0.25">
      <c r="B31" s="50" t="s">
        <v>59</v>
      </c>
      <c r="C31" s="20" t="s">
        <v>12</v>
      </c>
      <c r="D31" s="8">
        <v>95</v>
      </c>
      <c r="E31" s="8">
        <v>100</v>
      </c>
      <c r="F31" s="8">
        <f>E31*D31</f>
        <v>9500</v>
      </c>
    </row>
    <row r="32" spans="2:6" x14ac:dyDescent="0.25">
      <c r="B32" s="19" t="s">
        <v>60</v>
      </c>
      <c r="C32" s="20" t="s">
        <v>34</v>
      </c>
      <c r="D32" s="8">
        <v>30</v>
      </c>
      <c r="E32" s="8">
        <v>30</v>
      </c>
      <c r="F32" s="8">
        <f>E32*D32</f>
        <v>900</v>
      </c>
    </row>
    <row r="33" spans="2:6" x14ac:dyDescent="0.25">
      <c r="B33" s="19" t="s">
        <v>62</v>
      </c>
      <c r="C33" s="20" t="s">
        <v>34</v>
      </c>
      <c r="D33" s="8">
        <v>23</v>
      </c>
      <c r="E33" s="8">
        <v>250</v>
      </c>
      <c r="F33" s="8">
        <f>E33*D33</f>
        <v>5750</v>
      </c>
    </row>
    <row r="34" spans="2:6" x14ac:dyDescent="0.25">
      <c r="B34" s="27" t="s">
        <v>90</v>
      </c>
      <c r="C34" s="22"/>
      <c r="D34" s="23"/>
      <c r="E34" s="23"/>
      <c r="F34" s="24">
        <f>SUM(F24:F33)</f>
        <v>131832</v>
      </c>
    </row>
    <row r="36" spans="2:6" x14ac:dyDescent="0.25">
      <c r="B36" s="18" t="s">
        <v>73</v>
      </c>
      <c r="C36" s="25" t="s">
        <v>83</v>
      </c>
      <c r="D36" s="9" t="s">
        <v>6</v>
      </c>
      <c r="E36" s="24" t="s">
        <v>87</v>
      </c>
      <c r="F36" s="24" t="s">
        <v>72</v>
      </c>
    </row>
    <row r="37" spans="2:6" x14ac:dyDescent="0.25">
      <c r="B37" s="29" t="s">
        <v>70</v>
      </c>
      <c r="C37" s="22" t="s">
        <v>12</v>
      </c>
      <c r="D37" s="23">
        <v>139</v>
      </c>
      <c r="E37" s="23">
        <v>90</v>
      </c>
      <c r="F37" s="23">
        <f>E37*D37</f>
        <v>12510</v>
      </c>
    </row>
    <row r="38" spans="2:6" x14ac:dyDescent="0.25">
      <c r="B38" s="29" t="s">
        <v>55</v>
      </c>
      <c r="C38" s="22" t="s">
        <v>8</v>
      </c>
      <c r="D38" s="23"/>
      <c r="E38" s="23">
        <v>0</v>
      </c>
      <c r="F38" s="23">
        <f>E38*D38</f>
        <v>0</v>
      </c>
    </row>
    <row r="39" spans="2:6" x14ac:dyDescent="0.25">
      <c r="B39" s="29" t="s">
        <v>30</v>
      </c>
      <c r="C39" s="22" t="s">
        <v>7</v>
      </c>
      <c r="D39" s="23">
        <v>11</v>
      </c>
      <c r="E39" s="23">
        <v>1100</v>
      </c>
      <c r="F39" s="23">
        <f>E39*D39</f>
        <v>12100</v>
      </c>
    </row>
    <row r="40" spans="2:6" x14ac:dyDescent="0.25">
      <c r="B40" s="29" t="s">
        <v>74</v>
      </c>
      <c r="C40" s="22" t="s">
        <v>12</v>
      </c>
      <c r="D40" s="23">
        <v>139</v>
      </c>
      <c r="E40" s="23">
        <v>5</v>
      </c>
      <c r="F40" s="23">
        <f>E40*D40</f>
        <v>695</v>
      </c>
    </row>
    <row r="41" spans="2:6" x14ac:dyDescent="0.25">
      <c r="B41" s="29" t="s">
        <v>56</v>
      </c>
      <c r="C41" s="22" t="s">
        <v>12</v>
      </c>
      <c r="D41" s="23">
        <v>139</v>
      </c>
      <c r="E41" s="23">
        <v>10</v>
      </c>
      <c r="F41" s="23">
        <f>E41*D41</f>
        <v>1390</v>
      </c>
    </row>
    <row r="42" spans="2:6" x14ac:dyDescent="0.25">
      <c r="B42" s="29" t="s">
        <v>35</v>
      </c>
      <c r="C42" s="22" t="s">
        <v>7</v>
      </c>
      <c r="D42" s="23">
        <v>3</v>
      </c>
      <c r="E42" s="23">
        <v>250</v>
      </c>
      <c r="F42" s="23">
        <f>E42*D42</f>
        <v>750</v>
      </c>
    </row>
    <row r="43" spans="2:6" x14ac:dyDescent="0.25">
      <c r="B43" s="29" t="s">
        <v>57</v>
      </c>
      <c r="C43" s="22"/>
      <c r="D43" s="23"/>
      <c r="E43" s="23"/>
      <c r="F43" s="23">
        <v>300</v>
      </c>
    </row>
    <row r="44" spans="2:6" x14ac:dyDescent="0.25">
      <c r="B44" s="29" t="s">
        <v>37</v>
      </c>
      <c r="C44" s="22"/>
      <c r="D44" s="23"/>
      <c r="E44" s="23"/>
      <c r="F44" s="23">
        <v>1200</v>
      </c>
    </row>
    <row r="45" spans="2:6" x14ac:dyDescent="0.25">
      <c r="B45" s="27" t="s">
        <v>91</v>
      </c>
      <c r="C45" s="28"/>
      <c r="D45" s="24"/>
      <c r="E45" s="23"/>
      <c r="F45" s="24">
        <f>SUM(F37:F44)</f>
        <v>28945</v>
      </c>
    </row>
    <row r="47" spans="2:6" x14ac:dyDescent="0.25">
      <c r="B47" s="45" t="s">
        <v>80</v>
      </c>
      <c r="C47" s="15"/>
      <c r="D47" s="6"/>
      <c r="E47" s="6"/>
      <c r="F47" s="14">
        <f>F11+F21+F34+F45</f>
        <v>288287</v>
      </c>
    </row>
    <row r="49" spans="2:6" x14ac:dyDescent="0.25">
      <c r="C49"/>
      <c r="D49"/>
      <c r="E49"/>
    </row>
    <row r="50" spans="2:6" ht="15.75" thickBot="1" x14ac:dyDescent="0.3">
      <c r="B50" s="14" t="s">
        <v>77</v>
      </c>
      <c r="C50"/>
      <c r="D50"/>
      <c r="E50"/>
    </row>
    <row r="51" spans="2:6" x14ac:dyDescent="0.25">
      <c r="B51" s="53" t="s">
        <v>79</v>
      </c>
      <c r="C51" s="70" t="s">
        <v>83</v>
      </c>
      <c r="D51" s="71" t="s">
        <v>6</v>
      </c>
      <c r="E51" s="71" t="s">
        <v>3</v>
      </c>
      <c r="F51" s="72" t="s">
        <v>4</v>
      </c>
    </row>
    <row r="52" spans="2:6" x14ac:dyDescent="0.25">
      <c r="B52" s="40" t="s">
        <v>17</v>
      </c>
      <c r="C52" s="22" t="s">
        <v>75</v>
      </c>
      <c r="D52" s="23">
        <v>19</v>
      </c>
      <c r="E52" s="36">
        <v>800</v>
      </c>
      <c r="F52" s="46">
        <f>5600+6400+3200</f>
        <v>15200</v>
      </c>
    </row>
    <row r="53" spans="2:6" x14ac:dyDescent="0.25">
      <c r="B53" s="40" t="s">
        <v>76</v>
      </c>
      <c r="C53" s="22" t="s">
        <v>18</v>
      </c>
      <c r="D53" s="23">
        <f>7*30+2*30</f>
        <v>270</v>
      </c>
      <c r="E53" s="36">
        <v>160</v>
      </c>
      <c r="F53" s="46">
        <f>E53*D53+10000</f>
        <v>53200</v>
      </c>
    </row>
    <row r="54" spans="2:6" x14ac:dyDescent="0.25">
      <c r="B54" s="40" t="s">
        <v>24</v>
      </c>
      <c r="C54" s="22" t="s">
        <v>34</v>
      </c>
      <c r="D54" s="23">
        <f>165*6</f>
        <v>990</v>
      </c>
      <c r="E54" s="23">
        <v>23</v>
      </c>
      <c r="F54" s="46">
        <f>D54*E54</f>
        <v>22770</v>
      </c>
    </row>
    <row r="55" spans="2:6" x14ac:dyDescent="0.25">
      <c r="B55" s="73" t="s">
        <v>25</v>
      </c>
      <c r="C55" s="22" t="s">
        <v>34</v>
      </c>
      <c r="D55" s="23">
        <v>462</v>
      </c>
      <c r="E55" s="23">
        <v>17</v>
      </c>
      <c r="F55" s="46">
        <f t="shared" ref="F55:F61" si="0">D55*E55</f>
        <v>7854</v>
      </c>
    </row>
    <row r="56" spans="2:6" x14ac:dyDescent="0.25">
      <c r="B56" s="73" t="s">
        <v>26</v>
      </c>
      <c r="C56" s="22" t="s">
        <v>34</v>
      </c>
      <c r="D56" s="23">
        <v>654</v>
      </c>
      <c r="E56" s="23">
        <v>12</v>
      </c>
      <c r="F56" s="46">
        <f t="shared" si="0"/>
        <v>7848</v>
      </c>
    </row>
    <row r="57" spans="2:6" x14ac:dyDescent="0.25">
      <c r="B57" s="40" t="s">
        <v>27</v>
      </c>
      <c r="C57" s="22" t="s">
        <v>34</v>
      </c>
      <c r="D57" s="23">
        <v>762</v>
      </c>
      <c r="E57" s="23">
        <v>8</v>
      </c>
      <c r="F57" s="46">
        <f t="shared" si="0"/>
        <v>6096</v>
      </c>
    </row>
    <row r="58" spans="2:6" x14ac:dyDescent="0.25">
      <c r="B58" s="40" t="s">
        <v>22</v>
      </c>
      <c r="C58" s="22" t="s">
        <v>43</v>
      </c>
      <c r="D58" s="23">
        <v>25</v>
      </c>
      <c r="E58" s="23">
        <v>39.6</v>
      </c>
      <c r="F58" s="46">
        <f t="shared" si="0"/>
        <v>990</v>
      </c>
    </row>
    <row r="59" spans="2:6" x14ac:dyDescent="0.25">
      <c r="B59" s="40" t="s">
        <v>23</v>
      </c>
      <c r="C59" s="22" t="s">
        <v>43</v>
      </c>
      <c r="D59" s="23">
        <v>7</v>
      </c>
      <c r="E59" s="23">
        <v>35.9</v>
      </c>
      <c r="F59" s="46">
        <f t="shared" si="0"/>
        <v>251.29999999999998</v>
      </c>
    </row>
    <row r="60" spans="2:6" x14ac:dyDescent="0.25">
      <c r="B60" s="40" t="s">
        <v>22</v>
      </c>
      <c r="C60" s="22" t="s">
        <v>43</v>
      </c>
      <c r="D60" s="23">
        <v>20</v>
      </c>
      <c r="E60" s="23">
        <v>45</v>
      </c>
      <c r="F60" s="46">
        <f t="shared" si="0"/>
        <v>900</v>
      </c>
    </row>
    <row r="61" spans="2:6" x14ac:dyDescent="0.25">
      <c r="B61" s="40" t="s">
        <v>23</v>
      </c>
      <c r="C61" s="22" t="s">
        <v>43</v>
      </c>
      <c r="D61" s="23">
        <v>7</v>
      </c>
      <c r="E61" s="23">
        <v>45</v>
      </c>
      <c r="F61" s="46">
        <f t="shared" si="0"/>
        <v>315</v>
      </c>
    </row>
    <row r="62" spans="2:6" x14ac:dyDescent="0.25">
      <c r="B62" s="40" t="s">
        <v>92</v>
      </c>
      <c r="C62" s="22" t="s">
        <v>10</v>
      </c>
      <c r="D62" s="23"/>
      <c r="E62" s="36"/>
      <c r="F62" s="46">
        <v>1200</v>
      </c>
    </row>
    <row r="63" spans="2:6" x14ac:dyDescent="0.25">
      <c r="B63" s="40" t="s">
        <v>78</v>
      </c>
      <c r="C63" s="22" t="s">
        <v>7</v>
      </c>
      <c r="D63" s="23">
        <v>4</v>
      </c>
      <c r="E63" s="36">
        <v>6500</v>
      </c>
      <c r="F63" s="46">
        <f>E63*D63+1000</f>
        <v>27000</v>
      </c>
    </row>
    <row r="64" spans="2:6" x14ac:dyDescent="0.25">
      <c r="B64" s="40" t="s">
        <v>78</v>
      </c>
      <c r="C64" s="22" t="s">
        <v>7</v>
      </c>
      <c r="D64" s="23">
        <v>3</v>
      </c>
      <c r="E64" s="36">
        <v>6900</v>
      </c>
      <c r="F64" s="46">
        <f>E64*D64+500-11000</f>
        <v>10200</v>
      </c>
    </row>
    <row r="65" spans="2:6" x14ac:dyDescent="0.25">
      <c r="B65" s="40" t="s">
        <v>81</v>
      </c>
      <c r="C65" s="22" t="s">
        <v>7</v>
      </c>
      <c r="D65" s="23">
        <f>39</f>
        <v>39</v>
      </c>
      <c r="E65" s="36">
        <v>1600</v>
      </c>
      <c r="F65" s="46">
        <f>E65*D65</f>
        <v>62400</v>
      </c>
    </row>
    <row r="66" spans="2:6" x14ac:dyDescent="0.25">
      <c r="B66" s="40" t="s">
        <v>93</v>
      </c>
      <c r="C66" s="22" t="s">
        <v>7</v>
      </c>
      <c r="D66" s="23">
        <v>11</v>
      </c>
      <c r="E66" s="36">
        <v>1650</v>
      </c>
      <c r="F66" s="46">
        <f>E66*D66</f>
        <v>18150</v>
      </c>
    </row>
    <row r="67" spans="2:6" x14ac:dyDescent="0.25">
      <c r="B67" s="40" t="s">
        <v>82</v>
      </c>
      <c r="C67" s="22" t="s">
        <v>12</v>
      </c>
      <c r="D67" s="23">
        <v>188</v>
      </c>
      <c r="E67" s="36">
        <v>37</v>
      </c>
      <c r="F67" s="46">
        <f>E67*D67</f>
        <v>6956</v>
      </c>
    </row>
    <row r="68" spans="2:6" x14ac:dyDescent="0.25">
      <c r="B68" s="40" t="s">
        <v>39</v>
      </c>
      <c r="C68" s="22"/>
      <c r="D68" s="23"/>
      <c r="E68" s="36"/>
      <c r="F68" s="46">
        <f>920+500+60</f>
        <v>1480</v>
      </c>
    </row>
    <row r="69" spans="2:6" x14ac:dyDescent="0.25">
      <c r="B69" s="40" t="s">
        <v>49</v>
      </c>
      <c r="C69" s="22" t="s">
        <v>28</v>
      </c>
      <c r="D69" s="22">
        <v>48</v>
      </c>
      <c r="E69" s="22">
        <v>93</v>
      </c>
      <c r="F69" s="46">
        <f>E69*D69+1.35*200+600</f>
        <v>5334</v>
      </c>
    </row>
    <row r="70" spans="2:6" ht="15.75" thickBot="1" x14ac:dyDescent="0.3">
      <c r="B70" s="21"/>
      <c r="C70" s="34"/>
      <c r="D70" s="34"/>
      <c r="E70" s="74" t="s">
        <v>4</v>
      </c>
      <c r="F70" s="75">
        <f>SUM(F52:F69)</f>
        <v>248144.3</v>
      </c>
    </row>
    <row r="71" spans="2:6" ht="15.75" thickBot="1" x14ac:dyDescent="0.3">
      <c r="C71"/>
      <c r="D71"/>
      <c r="E71" s="4"/>
      <c r="F71" s="4"/>
    </row>
    <row r="72" spans="2:6" x14ac:dyDescent="0.25">
      <c r="B72" s="52" t="s">
        <v>1</v>
      </c>
      <c r="C72" s="68" t="s">
        <v>83</v>
      </c>
      <c r="D72" s="10" t="s">
        <v>6</v>
      </c>
      <c r="E72" s="10" t="s">
        <v>3</v>
      </c>
      <c r="F72" s="69" t="s">
        <v>4</v>
      </c>
    </row>
    <row r="73" spans="2:6" x14ac:dyDescent="0.25">
      <c r="B73" s="56" t="s">
        <v>42</v>
      </c>
      <c r="C73" s="54" t="s">
        <v>85</v>
      </c>
      <c r="D73" s="55">
        <v>3</v>
      </c>
      <c r="E73" s="55">
        <v>90</v>
      </c>
      <c r="F73" s="62">
        <f>E73*D73</f>
        <v>270</v>
      </c>
    </row>
    <row r="74" spans="2:6" x14ac:dyDescent="0.25">
      <c r="B74" s="56" t="s">
        <v>53</v>
      </c>
      <c r="C74" s="54" t="s">
        <v>104</v>
      </c>
      <c r="D74" s="55"/>
      <c r="E74" s="55"/>
      <c r="F74" s="62">
        <v>300</v>
      </c>
    </row>
    <row r="75" spans="2:6" x14ac:dyDescent="0.25">
      <c r="B75" s="56" t="s">
        <v>84</v>
      </c>
      <c r="C75" s="54" t="s">
        <v>85</v>
      </c>
      <c r="D75" s="55">
        <v>115</v>
      </c>
      <c r="E75" s="55">
        <v>97.5</v>
      </c>
      <c r="F75" s="62">
        <f>E75*D75</f>
        <v>11212.5</v>
      </c>
    </row>
    <row r="76" spans="2:6" x14ac:dyDescent="0.25">
      <c r="B76" s="56" t="s">
        <v>40</v>
      </c>
      <c r="C76" s="54" t="s">
        <v>7</v>
      </c>
      <c r="D76" s="55">
        <v>80</v>
      </c>
      <c r="E76" s="55">
        <v>2260</v>
      </c>
      <c r="F76" s="62">
        <f>E76*D76</f>
        <v>180800</v>
      </c>
    </row>
    <row r="77" spans="2:6" x14ac:dyDescent="0.25">
      <c r="B77" s="56" t="s">
        <v>97</v>
      </c>
      <c r="C77" s="54" t="s">
        <v>104</v>
      </c>
      <c r="D77" s="55">
        <v>3</v>
      </c>
      <c r="E77" s="55">
        <v>6000</v>
      </c>
      <c r="F77" s="62">
        <f>E77*D77</f>
        <v>18000</v>
      </c>
    </row>
    <row r="78" spans="2:6" x14ac:dyDescent="0.25">
      <c r="B78" s="56" t="s">
        <v>31</v>
      </c>
      <c r="C78" s="54" t="s">
        <v>85</v>
      </c>
      <c r="D78" s="55">
        <v>2</v>
      </c>
      <c r="E78" s="55">
        <v>600</v>
      </c>
      <c r="F78" s="62">
        <v>1200</v>
      </c>
    </row>
    <row r="79" spans="2:6" x14ac:dyDescent="0.25">
      <c r="B79" s="56" t="s">
        <v>94</v>
      </c>
      <c r="C79" s="55" t="s">
        <v>7</v>
      </c>
      <c r="D79" s="55">
        <v>5</v>
      </c>
      <c r="E79" s="55">
        <v>1900</v>
      </c>
      <c r="F79" s="62">
        <f>E79*D79</f>
        <v>9500</v>
      </c>
    </row>
    <row r="80" spans="2:6" x14ac:dyDescent="0.25">
      <c r="B80" s="56" t="s">
        <v>48</v>
      </c>
      <c r="C80" s="55" t="s">
        <v>28</v>
      </c>
      <c r="D80" s="55">
        <v>16</v>
      </c>
      <c r="E80" s="55">
        <v>198</v>
      </c>
      <c r="F80" s="62">
        <v>3646</v>
      </c>
    </row>
    <row r="81" spans="2:6" x14ac:dyDescent="0.25">
      <c r="B81" s="56" t="s">
        <v>41</v>
      </c>
      <c r="C81" s="54" t="s">
        <v>19</v>
      </c>
      <c r="D81" s="55">
        <v>1</v>
      </c>
      <c r="E81" s="55"/>
      <c r="F81" s="62">
        <v>7500</v>
      </c>
    </row>
    <row r="82" spans="2:6" x14ac:dyDescent="0.25">
      <c r="B82" s="56" t="s">
        <v>31</v>
      </c>
      <c r="C82" s="54" t="s">
        <v>85</v>
      </c>
      <c r="D82" s="55">
        <v>1</v>
      </c>
      <c r="E82" s="55">
        <v>140</v>
      </c>
      <c r="F82" s="62">
        <f>E82*D82</f>
        <v>140</v>
      </c>
    </row>
    <row r="83" spans="2:6" ht="15.75" thickBot="1" x14ac:dyDescent="0.3">
      <c r="B83" s="57"/>
      <c r="C83" s="58"/>
      <c r="D83" s="59"/>
      <c r="E83" s="60" t="s">
        <v>4</v>
      </c>
      <c r="F83" s="61">
        <f>SUM(F73:F82)</f>
        <v>232568.5</v>
      </c>
    </row>
    <row r="84" spans="2:6" ht="15.75" thickBot="1" x14ac:dyDescent="0.3">
      <c r="B84" s="66"/>
      <c r="C84" s="63"/>
      <c r="D84" s="64"/>
      <c r="E84" s="65"/>
      <c r="F84" s="67"/>
    </row>
    <row r="85" spans="2:6" x14ac:dyDescent="0.25">
      <c r="B85" s="52" t="s">
        <v>0</v>
      </c>
      <c r="C85" s="68" t="s">
        <v>83</v>
      </c>
      <c r="D85" s="10" t="s">
        <v>6</v>
      </c>
      <c r="E85" s="10" t="s">
        <v>3</v>
      </c>
      <c r="F85" s="69" t="s">
        <v>4</v>
      </c>
    </row>
    <row r="86" spans="2:6" x14ac:dyDescent="0.25">
      <c r="B86" s="56" t="s">
        <v>44</v>
      </c>
      <c r="C86" s="54" t="s">
        <v>7</v>
      </c>
      <c r="D86" s="55">
        <v>9.32</v>
      </c>
      <c r="E86" s="55">
        <v>7700</v>
      </c>
      <c r="F86" s="62">
        <f>E86*D86</f>
        <v>71764</v>
      </c>
    </row>
    <row r="87" spans="2:6" x14ac:dyDescent="0.25">
      <c r="B87" s="56" t="s">
        <v>45</v>
      </c>
      <c r="C87" s="54" t="s">
        <v>7</v>
      </c>
      <c r="D87" s="55">
        <v>3.11</v>
      </c>
      <c r="E87" s="55">
        <v>7500</v>
      </c>
      <c r="F87" s="62">
        <f>E87*D87</f>
        <v>23325</v>
      </c>
    </row>
    <row r="88" spans="2:6" x14ac:dyDescent="0.25">
      <c r="B88" s="56" t="s">
        <v>95</v>
      </c>
      <c r="C88" s="54" t="s">
        <v>51</v>
      </c>
      <c r="D88" s="55">
        <v>5</v>
      </c>
      <c r="E88" s="55">
        <v>170</v>
      </c>
      <c r="F88" s="62">
        <f>E88*D88</f>
        <v>850</v>
      </c>
    </row>
    <row r="89" spans="2:6" x14ac:dyDescent="0.25">
      <c r="B89" s="56" t="s">
        <v>46</v>
      </c>
      <c r="C89" s="54" t="s">
        <v>85</v>
      </c>
      <c r="D89" s="55">
        <v>4</v>
      </c>
      <c r="E89" s="55">
        <v>1350</v>
      </c>
      <c r="F89" s="62">
        <f t="shared" ref="F89" si="1">E89*D89</f>
        <v>5400</v>
      </c>
    </row>
    <row r="90" spans="2:6" x14ac:dyDescent="0.25">
      <c r="B90" s="56" t="s">
        <v>52</v>
      </c>
      <c r="C90" s="54" t="s">
        <v>106</v>
      </c>
      <c r="D90" s="55"/>
      <c r="E90" s="55"/>
      <c r="F90" s="62">
        <f>2412+122+160</f>
        <v>2694</v>
      </c>
    </row>
    <row r="91" spans="2:6" x14ac:dyDescent="0.25">
      <c r="B91" s="56" t="s">
        <v>102</v>
      </c>
      <c r="C91" s="54" t="s">
        <v>12</v>
      </c>
      <c r="D91" s="55">
        <v>243.36</v>
      </c>
      <c r="E91" s="55">
        <v>316</v>
      </c>
      <c r="F91" s="62">
        <f>E91*D91</f>
        <v>76901.760000000009</v>
      </c>
    </row>
    <row r="92" spans="2:6" x14ac:dyDescent="0.25">
      <c r="B92" s="56" t="s">
        <v>105</v>
      </c>
      <c r="C92" s="54" t="s">
        <v>106</v>
      </c>
      <c r="D92" s="55"/>
      <c r="E92" s="55"/>
      <c r="F92" s="62">
        <v>14300</v>
      </c>
    </row>
    <row r="93" spans="2:6" x14ac:dyDescent="0.25">
      <c r="B93" s="56" t="s">
        <v>103</v>
      </c>
      <c r="C93" s="54" t="s">
        <v>104</v>
      </c>
      <c r="D93" s="55"/>
      <c r="E93" s="55"/>
      <c r="F93" s="62">
        <v>2800</v>
      </c>
    </row>
    <row r="94" spans="2:6" x14ac:dyDescent="0.25">
      <c r="B94" s="56" t="s">
        <v>96</v>
      </c>
      <c r="C94" s="54"/>
      <c r="D94" s="55"/>
      <c r="E94" s="55"/>
      <c r="F94" s="62">
        <f>1900+1600+660+1600+650+1300+1750</f>
        <v>9460</v>
      </c>
    </row>
    <row r="95" spans="2:6" x14ac:dyDescent="0.25">
      <c r="B95" s="56" t="s">
        <v>47</v>
      </c>
      <c r="C95" s="54"/>
      <c r="D95" s="55"/>
      <c r="E95" s="55"/>
      <c r="F95" s="62">
        <v>2000</v>
      </c>
    </row>
    <row r="96" spans="2:6" ht="15.75" thickBot="1" x14ac:dyDescent="0.3">
      <c r="B96" s="57"/>
      <c r="C96" s="58"/>
      <c r="D96" s="59"/>
      <c r="E96" s="60" t="s">
        <v>4</v>
      </c>
      <c r="F96" s="61">
        <f>SUM(F86:F95)</f>
        <v>209494.76</v>
      </c>
    </row>
    <row r="97" spans="2:7" ht="15.75" thickBot="1" x14ac:dyDescent="0.3">
      <c r="B97" s="66"/>
      <c r="C97" s="63"/>
      <c r="D97" s="64"/>
      <c r="E97" s="65"/>
      <c r="F97" s="67"/>
    </row>
    <row r="98" spans="2:7" x14ac:dyDescent="0.25">
      <c r="B98" s="53" t="s">
        <v>54</v>
      </c>
      <c r="C98" s="68"/>
      <c r="D98" s="10" t="s">
        <v>6</v>
      </c>
      <c r="E98" s="10" t="s">
        <v>3</v>
      </c>
      <c r="F98" s="69" t="s">
        <v>4</v>
      </c>
    </row>
    <row r="99" spans="2:7" x14ac:dyDescent="0.25">
      <c r="B99" s="39" t="s">
        <v>20</v>
      </c>
      <c r="C99" s="22"/>
      <c r="D99" s="23">
        <v>1</v>
      </c>
      <c r="E99" s="36">
        <v>24500</v>
      </c>
      <c r="F99" s="46">
        <f>E99*D99</f>
        <v>24500</v>
      </c>
    </row>
    <row r="100" spans="2:7" x14ac:dyDescent="0.25">
      <c r="B100" s="40" t="s">
        <v>21</v>
      </c>
      <c r="C100" s="22"/>
      <c r="D100" s="23">
        <v>1</v>
      </c>
      <c r="E100" s="36">
        <v>29000</v>
      </c>
      <c r="F100" s="46">
        <f>E100*D100</f>
        <v>29000</v>
      </c>
    </row>
    <row r="101" spans="2:7" x14ac:dyDescent="0.25">
      <c r="B101" s="40" t="s">
        <v>5</v>
      </c>
      <c r="C101" s="22"/>
      <c r="D101" s="23">
        <v>1</v>
      </c>
      <c r="E101" s="36">
        <v>4520</v>
      </c>
      <c r="F101" s="46">
        <f>E101*D101</f>
        <v>4520</v>
      </c>
    </row>
    <row r="102" spans="2:7" x14ac:dyDescent="0.25">
      <c r="B102" s="38" t="s">
        <v>107</v>
      </c>
      <c r="C102" s="20"/>
      <c r="D102" s="20"/>
      <c r="E102" s="25"/>
      <c r="F102" s="46">
        <f>7250+600+1300+950+1560-460+360+200+300+1000</f>
        <v>13060</v>
      </c>
    </row>
    <row r="103" spans="2:7" x14ac:dyDescent="0.25">
      <c r="B103" s="40" t="s">
        <v>29</v>
      </c>
      <c r="C103" s="22" t="s">
        <v>34</v>
      </c>
      <c r="D103" s="22">
        <v>15</v>
      </c>
      <c r="E103" s="22">
        <v>18</v>
      </c>
      <c r="F103" s="46">
        <f>D103*E103</f>
        <v>270</v>
      </c>
    </row>
    <row r="104" spans="2:7" x14ac:dyDescent="0.25">
      <c r="B104" s="40" t="s">
        <v>86</v>
      </c>
      <c r="C104" s="22"/>
      <c r="D104" s="22"/>
      <c r="E104" s="22"/>
      <c r="F104" s="46">
        <v>2220</v>
      </c>
    </row>
    <row r="105" spans="2:7" x14ac:dyDescent="0.25">
      <c r="B105" s="40" t="s">
        <v>36</v>
      </c>
      <c r="C105" s="22"/>
      <c r="D105" s="22"/>
      <c r="E105" s="22"/>
      <c r="F105" s="46">
        <f>7000+120</f>
        <v>7120</v>
      </c>
    </row>
    <row r="106" spans="2:7" ht="15.75" thickBot="1" x14ac:dyDescent="0.3">
      <c r="B106" s="41"/>
      <c r="C106" s="42"/>
      <c r="D106" s="42"/>
      <c r="E106" s="44" t="s">
        <v>4</v>
      </c>
      <c r="F106" s="43">
        <f>SUM(F99:F105)</f>
        <v>80690</v>
      </c>
    </row>
    <row r="107" spans="2:7" x14ac:dyDescent="0.25">
      <c r="B107" s="29"/>
      <c r="C107" s="22"/>
      <c r="D107" s="22"/>
      <c r="E107" s="22"/>
      <c r="F107" s="24"/>
    </row>
    <row r="108" spans="2:7" x14ac:dyDescent="0.25">
      <c r="B108" s="7"/>
      <c r="C108" s="26"/>
      <c r="D108" s="13" t="s">
        <v>38</v>
      </c>
      <c r="E108" s="13"/>
      <c r="F108" s="13">
        <f>F70+F83+F96+F106</f>
        <v>770897.56</v>
      </c>
    </row>
    <row r="109" spans="2:7" x14ac:dyDescent="0.25">
      <c r="C109"/>
      <c r="D109"/>
      <c r="E109"/>
    </row>
    <row r="110" spans="2:7" x14ac:dyDescent="0.25">
      <c r="C110" s="76" t="s">
        <v>100</v>
      </c>
      <c r="D110" s="76"/>
      <c r="E110" s="76"/>
      <c r="F110" s="76">
        <f>F47+F108</f>
        <v>1059184.56</v>
      </c>
      <c r="G110" s="1"/>
    </row>
    <row r="111" spans="2:7" x14ac:dyDescent="0.25">
      <c r="C111"/>
      <c r="D111"/>
      <c r="E111"/>
    </row>
    <row r="112" spans="2:7" x14ac:dyDescent="0.25">
      <c r="C112" s="76" t="s">
        <v>101</v>
      </c>
      <c r="D112" s="78"/>
      <c r="E112" s="76"/>
      <c r="F112" s="77">
        <f>F110/26.4</f>
        <v>40120.627272727274</v>
      </c>
    </row>
    <row r="113" spans="2:6" x14ac:dyDescent="0.25">
      <c r="C113"/>
      <c r="D113"/>
      <c r="E113"/>
    </row>
    <row r="114" spans="2:6" x14ac:dyDescent="0.25">
      <c r="B114" s="5" t="s">
        <v>108</v>
      </c>
      <c r="C114"/>
      <c r="D114"/>
      <c r="E114"/>
    </row>
    <row r="115" spans="2:6" x14ac:dyDescent="0.25">
      <c r="B115" t="s">
        <v>2</v>
      </c>
      <c r="C115"/>
      <c r="D115"/>
      <c r="E115"/>
      <c r="F115">
        <v>145000</v>
      </c>
    </row>
    <row r="116" spans="2:6" x14ac:dyDescent="0.25">
      <c r="B116" t="s">
        <v>109</v>
      </c>
      <c r="C116"/>
      <c r="D116"/>
      <c r="E116"/>
      <c r="F116">
        <v>23000</v>
      </c>
    </row>
    <row r="117" spans="2:6" x14ac:dyDescent="0.25">
      <c r="B117" t="s">
        <v>110</v>
      </c>
      <c r="C117"/>
      <c r="D117"/>
      <c r="E117"/>
      <c r="F117">
        <v>27000</v>
      </c>
    </row>
    <row r="118" spans="2:6" x14ac:dyDescent="0.25">
      <c r="C118"/>
      <c r="D118"/>
      <c r="E118"/>
      <c r="F118" s="5">
        <f>SUM(F115:F117)</f>
        <v>195000</v>
      </c>
    </row>
    <row r="119" spans="2:6" x14ac:dyDescent="0.25">
      <c r="C119"/>
      <c r="D119"/>
      <c r="E119"/>
    </row>
    <row r="120" spans="2:6" x14ac:dyDescent="0.25">
      <c r="C120"/>
      <c r="D120"/>
      <c r="E120"/>
    </row>
    <row r="121" spans="2:6" x14ac:dyDescent="0.25">
      <c r="C121"/>
      <c r="D121"/>
      <c r="E121"/>
    </row>
    <row r="122" spans="2:6" x14ac:dyDescent="0.25">
      <c r="C122"/>
      <c r="D122"/>
      <c r="E122"/>
    </row>
    <row r="123" spans="2:6" x14ac:dyDescent="0.25">
      <c r="C123"/>
      <c r="D123"/>
      <c r="E123"/>
    </row>
    <row r="124" spans="2:6" x14ac:dyDescent="0.25">
      <c r="C124"/>
      <c r="D124"/>
      <c r="E124"/>
    </row>
    <row r="125" spans="2:6" x14ac:dyDescent="0.25">
      <c r="C125"/>
      <c r="D125"/>
      <c r="E125"/>
    </row>
    <row r="126" spans="2:6" x14ac:dyDescent="0.25">
      <c r="C126"/>
      <c r="D126"/>
      <c r="E126"/>
    </row>
    <row r="127" spans="2:6" x14ac:dyDescent="0.25">
      <c r="C127"/>
      <c r="D127"/>
      <c r="E127"/>
    </row>
    <row r="128" spans="2:6" x14ac:dyDescent="0.25">
      <c r="C128"/>
      <c r="D128"/>
      <c r="E128"/>
    </row>
    <row r="129" spans="3:5" x14ac:dyDescent="0.25">
      <c r="C129"/>
      <c r="D129"/>
      <c r="E129"/>
    </row>
    <row r="130" spans="3:5" x14ac:dyDescent="0.25">
      <c r="C130"/>
      <c r="D130"/>
      <c r="E130"/>
    </row>
    <row r="131" spans="3:5" x14ac:dyDescent="0.25">
      <c r="C131"/>
      <c r="D131"/>
      <c r="E13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факт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s.bugayov s.bugayov</dc:creator>
  <cp:lastModifiedBy>s.bugayov s.bugayov</cp:lastModifiedBy>
  <dcterms:created xsi:type="dcterms:W3CDTF">2021-02-05T10:51:05Z</dcterms:created>
  <dcterms:modified xsi:type="dcterms:W3CDTF">2021-12-01T16:43:54Z</dcterms:modified>
</cp:coreProperties>
</file>