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Вартість опалення" sheetId="1" r:id="rId4"/>
  </sheets>
  <definedNames/>
  <calcPr/>
</workbook>
</file>

<file path=xl/sharedStrings.xml><?xml version="1.0" encoding="utf-8"?>
<sst xmlns="http://schemas.openxmlformats.org/spreadsheetml/2006/main" count="50" uniqueCount="42">
  <si>
    <t>Розрахунок вартості опалення</t>
  </si>
  <si>
    <t>Тип опалення</t>
  </si>
  <si>
    <t>Газ</t>
  </si>
  <si>
    <t>Електро</t>
  </si>
  <si>
    <t>ТН</t>
  </si>
  <si>
    <t>ГеоТерм ТН</t>
  </si>
  <si>
    <t>Камінна топка, ККД 76%</t>
  </si>
  <si>
    <t>Вартість газу</t>
  </si>
  <si>
    <t>Опалювальна площа</t>
  </si>
  <si>
    <t>120 м2</t>
  </si>
  <si>
    <t>Доставка 2.04</t>
  </si>
  <si>
    <t>Теплова енергія для опалення на сезон</t>
  </si>
  <si>
    <t>Ціна 1 м3</t>
  </si>
  <si>
    <t>Кількість енергоносія на сезон (м3, кВт)</t>
  </si>
  <si>
    <t>Вартість енергоносія, грн</t>
  </si>
  <si>
    <t>Дуб масса 1куб, 25%</t>
  </si>
  <si>
    <t>740кг</t>
  </si>
  <si>
    <t>Вартість на сезон, грн</t>
  </si>
  <si>
    <t>ТН, COP</t>
  </si>
  <si>
    <t>Дуб 1кг</t>
  </si>
  <si>
    <t>Вартість 1кВт теплової енергії, грн</t>
  </si>
  <si>
    <t>ГеоТерм ТН, COP</t>
  </si>
  <si>
    <t>Дуб 1 куб, кВт тепла</t>
  </si>
  <si>
    <t>Вартість котла, грн</t>
  </si>
  <si>
    <t>Енергія 1 куба газу</t>
  </si>
  <si>
    <t>ККД котла,%</t>
  </si>
  <si>
    <t>Вартість встановлення опалення</t>
  </si>
  <si>
    <t>Вартість обслуговування опалення</t>
  </si>
  <si>
    <t>-</t>
  </si>
  <si>
    <t>Дрова, дуб, м3</t>
  </si>
  <si>
    <t>V=Q/(q*ККД)</t>
  </si>
  <si>
    <t>Затрати на опалення за 10 років, грн</t>
  </si>
  <si>
    <t>Дрова, дуб, м3 на сезон</t>
  </si>
  <si>
    <t>V – розрахункова витрата дров в кубах за період опалення;</t>
  </si>
  <si>
    <t>Переплата за 10 років, грн</t>
  </si>
  <si>
    <t>Q – кількість теплоти, необхідна для обігріву будинку, кВт;</t>
  </si>
  <si>
    <t>Електроенергія</t>
  </si>
  <si>
    <t>q – теплотворна здатність 1 кубометра тієї чи іншої породи деревини залежно від вологості, кВт/м³;</t>
  </si>
  <si>
    <t>Електроенергія (день-ніч)</t>
  </si>
  <si>
    <t>ККД – ефективність дров’яного котла, зазначена у відсотках.</t>
  </si>
  <si>
    <t>Рік</t>
  </si>
  <si>
    <t>Топка, дуб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</si>
</sst>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 кВт"/>
    <numFmt numFmtId="165" formatCode="0 м3"/>
    <numFmt numFmtId="166" formatCode="0 кВт"/>
    <numFmt numFmtId="167" formatCode="0.0 м3"/>
  </numFmts>
  <fonts count="8">
    <font>
      <sz val="10.0"/>
      <color rgb="FF000000"/>
      <name val="Arial"/>
      <scheme val="minor"/>
    </font>
    <font>
      <sz val="11.0"/>
      <color rgb="FF3F3F76"/>
      <name val="Calibri"/>
    </font>
    <font/>
    <font>
      <sz val="11.0"/>
      <color rgb="FF000000"/>
      <name val="Calibri"/>
    </font>
    <font>
      <color theme="1"/>
      <name val="Arial"/>
      <scheme val="minor"/>
    </font>
    <font>
      <sz val="11.0"/>
      <color rgb="FF000000"/>
      <name val="Inconsolata"/>
    </font>
    <font>
      <sz val="9.0"/>
      <color rgb="FF202124"/>
      <name val="Arial"/>
    </font>
    <font>
      <sz val="9.0"/>
      <color rgb="FF202124"/>
      <name val="Consolas"/>
    </font>
  </fonts>
  <fills count="7">
    <fill>
      <patternFill patternType="none"/>
    </fill>
    <fill>
      <patternFill patternType="lightGray"/>
    </fill>
    <fill>
      <patternFill patternType="solid">
        <fgColor rgb="FFFFCC99"/>
        <bgColor rgb="FFFFCC9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00FF00"/>
        <bgColor rgb="FF00FF00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4" fillId="0" fontId="3" numFmtId="0" xfId="0" applyAlignment="1" applyBorder="1" applyFont="1">
      <alignment readingOrder="0" shrinkToFit="0" vertical="bottom" wrapText="0"/>
    </xf>
    <xf borderId="0" fillId="2" fontId="1" numFmtId="0" xfId="0" applyAlignment="1" applyFont="1">
      <alignment horizontal="center" readingOrder="0" shrinkToFit="0" vertical="bottom" wrapText="0"/>
    </xf>
    <xf borderId="5" fillId="0" fontId="3" numFmtId="0" xfId="0" applyAlignment="1" applyBorder="1" applyFont="1">
      <alignment readingOrder="0" shrinkToFit="0" vertical="bottom" wrapText="0"/>
    </xf>
    <xf borderId="2" fillId="0" fontId="3" numFmtId="0" xfId="0" applyAlignment="1" applyBorder="1" applyFont="1">
      <alignment horizontal="center" readingOrder="0" shrinkToFit="0" vertical="bottom" wrapText="0"/>
    </xf>
    <xf borderId="3" fillId="0" fontId="3" numFmtId="4" xfId="0" applyAlignment="1" applyBorder="1" applyFont="1" applyNumberFormat="1">
      <alignment horizontal="right" readingOrder="0" shrinkToFit="0" vertical="bottom" wrapText="0"/>
    </xf>
    <xf borderId="1" fillId="3" fontId="3" numFmtId="164" xfId="0" applyAlignment="1" applyBorder="1" applyFill="1" applyFont="1" applyNumberFormat="1">
      <alignment horizontal="center" readingOrder="0" shrinkToFit="0" vertical="bottom" wrapText="0"/>
    </xf>
    <xf borderId="6" fillId="0" fontId="3" numFmtId="0" xfId="0" applyAlignment="1" applyBorder="1" applyFont="1">
      <alignment horizontal="right" readingOrder="0" shrinkToFit="0" vertical="bottom" wrapText="0"/>
    </xf>
    <xf borderId="4" fillId="0" fontId="3" numFmtId="165" xfId="0" applyAlignment="1" applyBorder="1" applyFont="1" applyNumberFormat="1">
      <alignment horizontal="right" readingOrder="0" shrinkToFit="0" vertical="bottom" wrapText="0"/>
    </xf>
    <xf borderId="4" fillId="0" fontId="3" numFmtId="166" xfId="0" applyAlignment="1" applyBorder="1" applyFont="1" applyNumberFormat="1">
      <alignment horizontal="right" readingOrder="0" shrinkToFit="0" vertical="bottom" wrapText="0"/>
    </xf>
    <xf borderId="4" fillId="0" fontId="3" numFmtId="167" xfId="0" applyAlignment="1" applyBorder="1" applyFont="1" applyNumberFormat="1">
      <alignment horizontal="right" readingOrder="0" shrinkToFit="0" vertical="bottom" wrapText="0"/>
    </xf>
    <xf borderId="4" fillId="3" fontId="3" numFmtId="4" xfId="0" applyAlignment="1" applyBorder="1" applyFont="1" applyNumberFormat="1">
      <alignment horizontal="right" readingOrder="0" shrinkToFit="0" vertical="bottom" wrapText="0"/>
    </xf>
    <xf borderId="4" fillId="0" fontId="3" numFmtId="4" xfId="0" applyAlignment="1" applyBorder="1" applyFont="1" applyNumberFormat="1">
      <alignment horizontal="right" readingOrder="0" shrinkToFit="0" vertical="bottom" wrapText="0"/>
    </xf>
    <xf borderId="4" fillId="0" fontId="4" numFmtId="0" xfId="0" applyAlignment="1" applyBorder="1" applyFont="1">
      <alignment readingOrder="0"/>
    </xf>
    <xf borderId="4" fillId="0" fontId="4" numFmtId="0" xfId="0" applyAlignment="1" applyBorder="1" applyFont="1">
      <alignment horizontal="right" readingOrder="0"/>
    </xf>
    <xf borderId="4" fillId="0" fontId="3" numFmtId="0" xfId="0" applyAlignment="1" applyBorder="1" applyFont="1">
      <alignment horizontal="right" readingOrder="0" shrinkToFit="0" vertical="bottom" wrapText="0"/>
    </xf>
    <xf borderId="4" fillId="0" fontId="3" numFmtId="0" xfId="0" applyAlignment="1" applyBorder="1" applyFont="1">
      <alignment shrinkToFit="0" vertical="bottom" wrapText="0"/>
    </xf>
    <xf borderId="4" fillId="0" fontId="3" numFmtId="164" xfId="0" applyAlignment="1" applyBorder="1" applyFont="1" applyNumberFormat="1">
      <alignment horizontal="right" readingOrder="0" shrinkToFit="0" vertical="bottom" wrapText="0"/>
    </xf>
    <xf borderId="0" fillId="4" fontId="5" numFmtId="0" xfId="0" applyFill="1" applyFont="1"/>
    <xf borderId="4" fillId="4" fontId="3" numFmtId="0" xfId="0" applyAlignment="1" applyBorder="1" applyFont="1">
      <alignment horizontal="left" readingOrder="0"/>
    </xf>
    <xf borderId="4" fillId="0" fontId="4" numFmtId="0" xfId="0" applyBorder="1" applyFont="1"/>
    <xf borderId="4" fillId="5" fontId="3" numFmtId="0" xfId="0" applyAlignment="1" applyBorder="1" applyFill="1" applyFont="1">
      <alignment horizontal="right" readingOrder="0" shrinkToFit="0" vertical="bottom" wrapText="0"/>
    </xf>
    <xf borderId="4" fillId="5" fontId="3" numFmtId="0" xfId="0" applyAlignment="1" applyBorder="1" applyFont="1">
      <alignment readingOrder="0" shrinkToFit="0" vertical="bottom" wrapText="0"/>
    </xf>
    <xf borderId="4" fillId="3" fontId="3" numFmtId="0" xfId="0" applyAlignment="1" applyBorder="1" applyFont="1">
      <alignment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4" fillId="6" fontId="3" numFmtId="0" xfId="0" applyAlignment="1" applyBorder="1" applyFill="1" applyFont="1">
      <alignment readingOrder="0" shrinkToFit="0" vertical="bottom" wrapText="0"/>
    </xf>
    <xf borderId="4" fillId="6" fontId="3" numFmtId="0" xfId="0" applyAlignment="1" applyBorder="1" applyFont="1">
      <alignment horizontal="right" readingOrder="0" shrinkToFit="0" vertical="bottom" wrapText="0"/>
    </xf>
    <xf borderId="4" fillId="6" fontId="3" numFmtId="0" xfId="0" applyAlignment="1" applyBorder="1" applyFont="1">
      <alignment horizontal="right" shrinkToFit="0" vertical="bottom" wrapText="0"/>
    </xf>
    <xf borderId="0" fillId="4" fontId="6" numFmtId="0" xfId="0" applyAlignment="1" applyFont="1">
      <alignment horizontal="left" readingOrder="0"/>
    </xf>
    <xf borderId="0" fillId="4" fontId="7" numFmtId="0" xfId="0" applyAlignment="1" applyFont="1">
      <alignment horizontal="left" readingOrder="0"/>
    </xf>
    <xf borderId="4" fillId="2" fontId="4" numFmtId="0" xfId="0" applyAlignment="1" applyBorder="1" applyFont="1">
      <alignment horizontal="right" readingOrder="0"/>
    </xf>
    <xf borderId="4" fillId="2" fontId="4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strRef>
              <c:f>'Вартість опалення'!$B$18</c:f>
            </c:strRef>
          </c:tx>
          <c:spPr>
            <a:ln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'Вартість опалення'!$A$19:$A$28</c:f>
            </c:strRef>
          </c:cat>
          <c:val>
            <c:numRef>
              <c:f>'Вартість опалення'!$B$19:$B$28</c:f>
              <c:numCache/>
            </c:numRef>
          </c:val>
          <c:smooth val="0"/>
        </c:ser>
        <c:ser>
          <c:idx val="1"/>
          <c:order val="1"/>
          <c:tx>
            <c:strRef>
              <c:f>'Вартість опалення'!$C$18</c:f>
            </c:strRef>
          </c:tx>
          <c:spPr>
            <a:ln cmpd="sng">
              <a:solidFill>
                <a:srgbClr val="EA4335"/>
              </a:solidFill>
            </a:ln>
          </c:spPr>
          <c:marker>
            <c:symbol val="none"/>
          </c:marker>
          <c:cat>
            <c:strRef>
              <c:f>'Вартість опалення'!$A$19:$A$28</c:f>
            </c:strRef>
          </c:cat>
          <c:val>
            <c:numRef>
              <c:f>'Вартість опалення'!$C$19:$C$28</c:f>
              <c:numCache/>
            </c:numRef>
          </c:val>
          <c:smooth val="0"/>
        </c:ser>
        <c:ser>
          <c:idx val="2"/>
          <c:order val="2"/>
          <c:tx>
            <c:strRef>
              <c:f>'Вартість опалення'!$D$18</c:f>
            </c:strRef>
          </c:tx>
          <c:spPr>
            <a:ln cmpd="sng">
              <a:solidFill>
                <a:srgbClr val="FBBC04"/>
              </a:solidFill>
            </a:ln>
          </c:spPr>
          <c:marker>
            <c:symbol val="none"/>
          </c:marker>
          <c:cat>
            <c:strRef>
              <c:f>'Вартість опалення'!$A$19:$A$28</c:f>
            </c:strRef>
          </c:cat>
          <c:val>
            <c:numRef>
              <c:f>'Вартість опалення'!$D$19:$D$28</c:f>
              <c:numCache/>
            </c:numRef>
          </c:val>
          <c:smooth val="0"/>
        </c:ser>
        <c:ser>
          <c:idx val="3"/>
          <c:order val="3"/>
          <c:tx>
            <c:strRef>
              <c:f>'Вартість опалення'!$E$18</c:f>
            </c:strRef>
          </c:tx>
          <c:spPr>
            <a:ln cmpd="sng">
              <a:solidFill>
                <a:srgbClr val="34A853"/>
              </a:solidFill>
            </a:ln>
          </c:spPr>
          <c:marker>
            <c:symbol val="none"/>
          </c:marker>
          <c:cat>
            <c:strRef>
              <c:f>'Вартість опалення'!$A$19:$A$28</c:f>
            </c:strRef>
          </c:cat>
          <c:val>
            <c:numRef>
              <c:f>'Вартість опалення'!$E$19:$E$28</c:f>
              <c:numCache/>
            </c:numRef>
          </c:val>
          <c:smooth val="0"/>
        </c:ser>
        <c:ser>
          <c:idx val="4"/>
          <c:order val="4"/>
          <c:tx>
            <c:strRef>
              <c:f>'Вартість опалення'!$F$18</c:f>
            </c:strRef>
          </c:tx>
          <c:spPr>
            <a:ln cmpd="sng">
              <a:solidFill>
                <a:srgbClr val="FF6D01"/>
              </a:solidFill>
            </a:ln>
          </c:spPr>
          <c:marker>
            <c:symbol val="none"/>
          </c:marker>
          <c:cat>
            <c:strRef>
              <c:f>'Вартість опалення'!$A$19:$A$28</c:f>
            </c:strRef>
          </c:cat>
          <c:val>
            <c:numRef>
              <c:f>'Вартість опалення'!$F$19:$F$28</c:f>
              <c:numCache/>
            </c:numRef>
          </c:val>
          <c:smooth val="0"/>
        </c:ser>
        <c:axId val="1690994225"/>
        <c:axId val="1343043365"/>
      </c:lineChart>
      <c:catAx>
        <c:axId val="169099422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43043365"/>
      </c:catAx>
      <c:valAx>
        <c:axId val="134304336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90994225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180975</xdr:colOff>
      <xdr:row>17</xdr:row>
      <xdr:rowOff>28575</xdr:rowOff>
    </xdr:from>
    <xdr:ext cx="5715000" cy="3533775"/>
    <xdr:graphicFrame>
      <xdr:nvGraphicFramePr>
        <xdr:cNvPr id="1" name="Chart 1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75"/>
    <col customWidth="1" min="5" max="6" width="19.75"/>
    <col customWidth="1" min="8" max="8" width="21.0"/>
    <col customWidth="1" min="11" max="11" width="19.5"/>
    <col customWidth="1" min="13" max="13" width="17.0"/>
  </cols>
  <sheetData>
    <row r="1">
      <c r="A1" s="1" t="s">
        <v>0</v>
      </c>
      <c r="B1" s="2"/>
      <c r="C1" s="2"/>
      <c r="D1" s="2"/>
      <c r="E1" s="2"/>
      <c r="F1" s="3"/>
      <c r="G1" s="4"/>
      <c r="H1" s="4"/>
      <c r="I1" s="4"/>
    </row>
    <row r="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/>
      <c r="H2" s="6" t="s">
        <v>7</v>
      </c>
    </row>
    <row r="3">
      <c r="A3" s="7" t="s">
        <v>8</v>
      </c>
      <c r="B3" s="8" t="s">
        <v>9</v>
      </c>
      <c r="C3" s="2"/>
      <c r="D3" s="2"/>
      <c r="E3" s="2"/>
      <c r="F3" s="3"/>
      <c r="G3" s="4"/>
      <c r="H3" s="5" t="s">
        <v>10</v>
      </c>
      <c r="I3" s="9">
        <v>2.04</v>
      </c>
    </row>
    <row r="4">
      <c r="A4" s="7" t="s">
        <v>11</v>
      </c>
      <c r="B4" s="10">
        <v>12000.0</v>
      </c>
      <c r="C4" s="2"/>
      <c r="D4" s="2"/>
      <c r="E4" s="2"/>
      <c r="F4" s="3"/>
      <c r="G4" s="4"/>
      <c r="H4" s="7" t="s">
        <v>12</v>
      </c>
      <c r="I4" s="11">
        <v>7.96</v>
      </c>
    </row>
    <row r="5">
      <c r="A5" s="5" t="s">
        <v>13</v>
      </c>
      <c r="B5" s="12">
        <f>B4/I9</f>
        <v>1533.350371</v>
      </c>
      <c r="C5" s="13">
        <f>B4</f>
        <v>12000</v>
      </c>
      <c r="D5" s="13">
        <f>B4/I7</f>
        <v>4000</v>
      </c>
      <c r="E5" s="13">
        <f>B4/I8</f>
        <v>2400</v>
      </c>
      <c r="F5" s="14">
        <f>I12</f>
        <v>5</v>
      </c>
      <c r="G5" s="4"/>
      <c r="H5" s="4"/>
      <c r="I5" s="15">
        <f>sum(I3:I4)</f>
        <v>10</v>
      </c>
    </row>
    <row r="6">
      <c r="A6" s="5" t="s">
        <v>14</v>
      </c>
      <c r="B6" s="16">
        <f>I5</f>
        <v>10</v>
      </c>
      <c r="C6" s="16">
        <f>I15</f>
        <v>1.98</v>
      </c>
      <c r="D6" s="16">
        <f>I15</f>
        <v>1.98</v>
      </c>
      <c r="E6" s="16">
        <f>I15</f>
        <v>1.98</v>
      </c>
      <c r="F6" s="5">
        <v>2500.0</v>
      </c>
      <c r="G6" s="4"/>
      <c r="H6" s="4"/>
      <c r="I6" s="4"/>
      <c r="K6" s="17" t="s">
        <v>15</v>
      </c>
      <c r="L6" s="18" t="s">
        <v>16</v>
      </c>
    </row>
    <row r="7">
      <c r="A7" s="5" t="s">
        <v>17</v>
      </c>
      <c r="B7" s="19">
        <f>round(B5*B6,0)</f>
        <v>15334</v>
      </c>
      <c r="C7" s="19">
        <f t="shared" ref="C7:F7" si="1">C5*C6</f>
        <v>23760</v>
      </c>
      <c r="D7" s="19">
        <f t="shared" si="1"/>
        <v>7920</v>
      </c>
      <c r="E7" s="20">
        <f t="shared" si="1"/>
        <v>4752</v>
      </c>
      <c r="F7" s="20">
        <f t="shared" si="1"/>
        <v>12500</v>
      </c>
      <c r="G7" s="4"/>
      <c r="H7" s="5" t="s">
        <v>18</v>
      </c>
      <c r="I7" s="5">
        <v>3.0</v>
      </c>
      <c r="K7" s="17" t="s">
        <v>19</v>
      </c>
      <c r="L7" s="21">
        <v>4.2</v>
      </c>
    </row>
    <row r="8">
      <c r="A8" s="5" t="s">
        <v>20</v>
      </c>
      <c r="B8" s="19">
        <f>ROUND(B7/B4,2)</f>
        <v>1.28</v>
      </c>
      <c r="C8" s="19">
        <f>ROUND(C7/B4,2)</f>
        <v>1.98</v>
      </c>
      <c r="D8" s="19">
        <f>ROUND(D7/B4,2)</f>
        <v>0.66</v>
      </c>
      <c r="E8" s="22">
        <f>ROUND(E7/B4,2)</f>
        <v>0.4</v>
      </c>
      <c r="F8" s="19">
        <f>ROUND(F7/B4,2)</f>
        <v>1.04</v>
      </c>
      <c r="G8" s="4"/>
      <c r="H8" s="23" t="s">
        <v>21</v>
      </c>
      <c r="I8" s="5">
        <v>5.0</v>
      </c>
      <c r="K8" s="17" t="s">
        <v>22</v>
      </c>
      <c r="L8" s="24">
        <f>740*4.2</f>
        <v>3108</v>
      </c>
    </row>
    <row r="9">
      <c r="A9" s="5" t="s">
        <v>23</v>
      </c>
      <c r="B9" s="25">
        <v>20000.0</v>
      </c>
      <c r="C9" s="25">
        <v>30000.0</v>
      </c>
      <c r="D9" s="25">
        <v>300000.0</v>
      </c>
      <c r="E9" s="26">
        <v>400000.0</v>
      </c>
      <c r="F9" s="26">
        <v>120000.0</v>
      </c>
      <c r="G9" s="4"/>
      <c r="H9" s="5" t="s">
        <v>24</v>
      </c>
      <c r="I9" s="20">
        <f>7.826</f>
        <v>7.826</v>
      </c>
      <c r="K9" s="17" t="s">
        <v>25</v>
      </c>
      <c r="L9" s="17">
        <v>0.78</v>
      </c>
    </row>
    <row r="10">
      <c r="A10" s="5" t="s">
        <v>26</v>
      </c>
      <c r="B10" s="27">
        <v>100000.0</v>
      </c>
      <c r="C10" s="27">
        <v>30000.0</v>
      </c>
      <c r="D10" s="27">
        <v>30000.0</v>
      </c>
      <c r="E10" s="27">
        <v>40000.0</v>
      </c>
      <c r="F10" s="27">
        <v>130000.0</v>
      </c>
      <c r="G10" s="4"/>
      <c r="H10" s="4"/>
      <c r="I10" s="4"/>
    </row>
    <row r="11">
      <c r="A11" s="5" t="s">
        <v>27</v>
      </c>
      <c r="B11" s="5" t="s">
        <v>28</v>
      </c>
      <c r="C11" s="5" t="s">
        <v>28</v>
      </c>
      <c r="D11" s="5" t="s">
        <v>28</v>
      </c>
      <c r="E11" s="5" t="s">
        <v>28</v>
      </c>
      <c r="F11" s="5" t="s">
        <v>28</v>
      </c>
      <c r="G11" s="4"/>
      <c r="H11" s="5" t="s">
        <v>29</v>
      </c>
      <c r="I11" s="17">
        <v>3000.0</v>
      </c>
      <c r="K11" s="28" t="s">
        <v>30</v>
      </c>
    </row>
    <row r="12">
      <c r="A12" s="29" t="s">
        <v>31</v>
      </c>
      <c r="B12" s="30">
        <f t="shared" ref="B12:F12" si="2">B7*10+B9+B10</f>
        <v>273340</v>
      </c>
      <c r="C12" s="30">
        <f t="shared" si="2"/>
        <v>297600</v>
      </c>
      <c r="D12" s="30">
        <f t="shared" si="2"/>
        <v>409200</v>
      </c>
      <c r="E12" s="31">
        <f t="shared" si="2"/>
        <v>487520</v>
      </c>
      <c r="F12" s="30">
        <f t="shared" si="2"/>
        <v>375000</v>
      </c>
      <c r="G12" s="4"/>
      <c r="H12" s="5" t="s">
        <v>32</v>
      </c>
      <c r="I12" s="24">
        <f>round(B4/(3108*L9),1)</f>
        <v>5</v>
      </c>
      <c r="K12" s="32" t="s">
        <v>33</v>
      </c>
    </row>
    <row r="13">
      <c r="A13" s="5" t="s">
        <v>34</v>
      </c>
      <c r="B13" s="19">
        <f>B12-min(B12:F12)</f>
        <v>0</v>
      </c>
      <c r="C13" s="19">
        <f>C12-min(B12:F12)</f>
        <v>24260</v>
      </c>
      <c r="D13" s="19">
        <f>D12-min(B12:F12)</f>
        <v>135860</v>
      </c>
      <c r="E13" s="19">
        <f>E12-min(B12:F12)</f>
        <v>214180</v>
      </c>
      <c r="F13" s="19">
        <f>F12-min(B12:F12)</f>
        <v>101660</v>
      </c>
      <c r="G13" s="4"/>
      <c r="K13" s="33" t="s">
        <v>35</v>
      </c>
    </row>
    <row r="14">
      <c r="H14" s="17" t="s">
        <v>36</v>
      </c>
      <c r="I14" s="17">
        <v>2.64</v>
      </c>
      <c r="K14" s="33" t="s">
        <v>37</v>
      </c>
    </row>
    <row r="15">
      <c r="H15" s="17" t="s">
        <v>38</v>
      </c>
      <c r="I15" s="24">
        <f>(I14/2 + I14)/2</f>
        <v>1.98</v>
      </c>
      <c r="K15" s="32" t="s">
        <v>39</v>
      </c>
    </row>
    <row r="18">
      <c r="A18" s="34" t="s">
        <v>40</v>
      </c>
      <c r="B18" s="35" t="s">
        <v>2</v>
      </c>
      <c r="C18" s="35" t="s">
        <v>3</v>
      </c>
      <c r="D18" s="35" t="s">
        <v>4</v>
      </c>
      <c r="E18" s="35" t="s">
        <v>5</v>
      </c>
      <c r="F18" s="35" t="s">
        <v>41</v>
      </c>
    </row>
    <row r="19">
      <c r="A19" s="17">
        <v>1.0</v>
      </c>
      <c r="B19" s="24">
        <f t="shared" ref="B19:F19" si="3">B9+B10+B7</f>
        <v>135334</v>
      </c>
      <c r="C19" s="24">
        <f t="shared" si="3"/>
        <v>83760</v>
      </c>
      <c r="D19" s="24">
        <f t="shared" si="3"/>
        <v>337920</v>
      </c>
      <c r="E19" s="24">
        <f t="shared" si="3"/>
        <v>444752</v>
      </c>
      <c r="F19" s="24">
        <f t="shared" si="3"/>
        <v>262500</v>
      </c>
    </row>
    <row r="20">
      <c r="A20" s="17">
        <v>2.0</v>
      </c>
      <c r="B20" s="17">
        <f t="shared" ref="B20:F20" si="4">B19+B7</f>
        <v>150668</v>
      </c>
      <c r="C20" s="24">
        <f t="shared" si="4"/>
        <v>107520</v>
      </c>
      <c r="D20" s="24">
        <f t="shared" si="4"/>
        <v>345840</v>
      </c>
      <c r="E20" s="24">
        <f t="shared" si="4"/>
        <v>449504</v>
      </c>
      <c r="F20" s="24">
        <f t="shared" si="4"/>
        <v>275000</v>
      </c>
    </row>
    <row r="21">
      <c r="A21" s="17">
        <v>3.0</v>
      </c>
      <c r="B21" s="24">
        <f t="shared" ref="B21:F21" si="5">B20+B7</f>
        <v>166002</v>
      </c>
      <c r="C21" s="24">
        <f t="shared" si="5"/>
        <v>131280</v>
      </c>
      <c r="D21" s="24">
        <f t="shared" si="5"/>
        <v>353760</v>
      </c>
      <c r="E21" s="24">
        <f t="shared" si="5"/>
        <v>454256</v>
      </c>
      <c r="F21" s="24">
        <f t="shared" si="5"/>
        <v>287500</v>
      </c>
    </row>
    <row r="22">
      <c r="A22" s="17">
        <v>4.0</v>
      </c>
      <c r="B22" s="17">
        <f t="shared" ref="B22:F22" si="6">B21+B7</f>
        <v>181336</v>
      </c>
      <c r="C22" s="24">
        <f t="shared" si="6"/>
        <v>155040</v>
      </c>
      <c r="D22" s="24">
        <f t="shared" si="6"/>
        <v>361680</v>
      </c>
      <c r="E22" s="24">
        <f t="shared" si="6"/>
        <v>459008</v>
      </c>
      <c r="F22" s="24">
        <f t="shared" si="6"/>
        <v>300000</v>
      </c>
    </row>
    <row r="23">
      <c r="A23" s="17">
        <v>5.0</v>
      </c>
      <c r="B23" s="24">
        <f t="shared" ref="B23:F23" si="7">B22+B7</f>
        <v>196670</v>
      </c>
      <c r="C23" s="24">
        <f t="shared" si="7"/>
        <v>178800</v>
      </c>
      <c r="D23" s="24">
        <f t="shared" si="7"/>
        <v>369600</v>
      </c>
      <c r="E23" s="24">
        <f t="shared" si="7"/>
        <v>463760</v>
      </c>
      <c r="F23" s="24">
        <f t="shared" si="7"/>
        <v>312500</v>
      </c>
    </row>
    <row r="24">
      <c r="A24" s="17">
        <v>6.0</v>
      </c>
      <c r="B24" s="17">
        <f t="shared" ref="B24:F24" si="8">B23+B7</f>
        <v>212004</v>
      </c>
      <c r="C24" s="24">
        <f t="shared" si="8"/>
        <v>202560</v>
      </c>
      <c r="D24" s="24">
        <f t="shared" si="8"/>
        <v>377520</v>
      </c>
      <c r="E24" s="24">
        <f t="shared" si="8"/>
        <v>468512</v>
      </c>
      <c r="F24" s="24">
        <f t="shared" si="8"/>
        <v>325000</v>
      </c>
    </row>
    <row r="25">
      <c r="A25" s="17">
        <v>7.0</v>
      </c>
      <c r="B25" s="24">
        <f t="shared" ref="B25:F25" si="9">B24+B7</f>
        <v>227338</v>
      </c>
      <c r="C25" s="24">
        <f t="shared" si="9"/>
        <v>226320</v>
      </c>
      <c r="D25" s="24">
        <f t="shared" si="9"/>
        <v>385440</v>
      </c>
      <c r="E25" s="24">
        <f t="shared" si="9"/>
        <v>473264</v>
      </c>
      <c r="F25" s="24">
        <f t="shared" si="9"/>
        <v>337500</v>
      </c>
    </row>
    <row r="26">
      <c r="A26" s="17">
        <v>8.0</v>
      </c>
      <c r="B26" s="17">
        <f t="shared" ref="B26:F26" si="10">B25+B7</f>
        <v>242672</v>
      </c>
      <c r="C26" s="24">
        <f t="shared" si="10"/>
        <v>250080</v>
      </c>
      <c r="D26" s="24">
        <f t="shared" si="10"/>
        <v>393360</v>
      </c>
      <c r="E26" s="24">
        <f t="shared" si="10"/>
        <v>478016</v>
      </c>
      <c r="F26" s="24">
        <f t="shared" si="10"/>
        <v>350000</v>
      </c>
    </row>
    <row r="27">
      <c r="A27" s="17">
        <v>9.0</v>
      </c>
      <c r="B27" s="24">
        <f t="shared" ref="B27:F27" si="11">B26+B7</f>
        <v>258006</v>
      </c>
      <c r="C27" s="24">
        <f t="shared" si="11"/>
        <v>273840</v>
      </c>
      <c r="D27" s="24">
        <f t="shared" si="11"/>
        <v>401280</v>
      </c>
      <c r="E27" s="24">
        <f t="shared" si="11"/>
        <v>482768</v>
      </c>
      <c r="F27" s="24">
        <f t="shared" si="11"/>
        <v>362500</v>
      </c>
    </row>
    <row r="28">
      <c r="A28" s="17">
        <v>10.0</v>
      </c>
      <c r="B28" s="17">
        <f t="shared" ref="B28:F28" si="12">B27+B7</f>
        <v>273340</v>
      </c>
      <c r="C28" s="24">
        <f t="shared" si="12"/>
        <v>297600</v>
      </c>
      <c r="D28" s="24">
        <f t="shared" si="12"/>
        <v>409200</v>
      </c>
      <c r="E28" s="24">
        <f t="shared" si="12"/>
        <v>487520</v>
      </c>
      <c r="F28" s="24">
        <f t="shared" si="12"/>
        <v>375000</v>
      </c>
    </row>
  </sheetData>
  <mergeCells count="4">
    <mergeCell ref="A1:F1"/>
    <mergeCell ref="H2:I2"/>
    <mergeCell ref="B3:F3"/>
    <mergeCell ref="B4:F4"/>
  </mergeCells>
  <drawing r:id="rId1"/>
</worksheet>
</file>